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SNS\Meetings\Annual Meetings\Future Sites - Annual Meeting\"/>
    </mc:Choice>
  </mc:AlternateContent>
  <bookViews>
    <workbookView xWindow="0" yWindow="1110" windowWidth="24870" windowHeight="1590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" l="1"/>
  <c r="B13" i="1"/>
  <c r="B12" i="1"/>
  <c r="B9" i="1"/>
  <c r="L7" i="1"/>
  <c r="B6" i="1"/>
  <c r="B4" i="1"/>
  <c r="B3" i="1"/>
  <c r="L41" i="1" l="1"/>
  <c r="L38" i="1"/>
  <c r="L35" i="1"/>
  <c r="L34" i="1"/>
  <c r="L33" i="1"/>
  <c r="L11" i="1"/>
  <c r="B11" i="1" s="1"/>
  <c r="L23" i="1"/>
  <c r="L22" i="1"/>
  <c r="L21" i="1"/>
  <c r="L20" i="1"/>
  <c r="L68" i="1" l="1"/>
  <c r="D68" i="1"/>
  <c r="B63" i="1" l="1"/>
  <c r="B62" i="1"/>
  <c r="B61" i="1"/>
  <c r="B60" i="1"/>
  <c r="B58" i="1"/>
  <c r="B57" i="1"/>
  <c r="B56" i="1"/>
  <c r="B55" i="1"/>
  <c r="B53" i="1"/>
  <c r="B52" i="1"/>
  <c r="B51" i="1"/>
  <c r="B49" i="1"/>
  <c r="B47" i="1"/>
  <c r="B46" i="1"/>
  <c r="B44" i="1"/>
  <c r="B43" i="1"/>
  <c r="B42" i="1"/>
  <c r="B41" i="1"/>
  <c r="B40" i="1"/>
  <c r="B37" i="1"/>
  <c r="B38" i="1"/>
  <c r="B36" i="1"/>
  <c r="B35" i="1"/>
  <c r="B34" i="1"/>
  <c r="B33" i="1"/>
  <c r="B22" i="1"/>
  <c r="B21" i="1"/>
  <c r="B20" i="1"/>
  <c r="B17" i="1"/>
  <c r="B5" i="1"/>
  <c r="I7" i="1" l="1"/>
  <c r="J7" i="1"/>
  <c r="K7" i="1"/>
  <c r="H7" i="1"/>
  <c r="G7" i="1"/>
  <c r="F7" i="1"/>
  <c r="E7" i="1"/>
  <c r="D7" i="1"/>
  <c r="C7" i="1"/>
  <c r="B7" i="1" l="1"/>
  <c r="C68" i="1"/>
  <c r="E68" i="1"/>
  <c r="F68" i="1"/>
  <c r="G68" i="1"/>
  <c r="K68" i="1"/>
  <c r="B68" i="1" l="1"/>
</calcChain>
</file>

<file path=xl/sharedStrings.xml><?xml version="1.0" encoding="utf-8"?>
<sst xmlns="http://schemas.openxmlformats.org/spreadsheetml/2006/main" count="79" uniqueCount="78">
  <si>
    <t>SNS Annual Meeting Finances</t>
  </si>
  <si>
    <t>Registration Receipts</t>
  </si>
  <si>
    <t>Attendees</t>
  </si>
  <si>
    <t>Registration Fee</t>
  </si>
  <si>
    <t>Scientific Program</t>
  </si>
  <si>
    <t>Auditorium Rental (Sun)</t>
  </si>
  <si>
    <t>Audiovisual</t>
  </si>
  <si>
    <t>Program book/plaque/print-etc</t>
  </si>
  <si>
    <t>Speaker Expense, inc honoraria</t>
  </si>
  <si>
    <t>Grossman Award Honoraria, exp</t>
  </si>
  <si>
    <t>CME fee-AANS</t>
  </si>
  <si>
    <t>MEALS</t>
  </si>
  <si>
    <t>Evening Events</t>
  </si>
  <si>
    <t>Saturday Evening reception</t>
  </si>
  <si>
    <t>Sunday Evening reception</t>
  </si>
  <si>
    <t>Ground Transportation</t>
  </si>
  <si>
    <t xml:space="preserve">MEAN </t>
  </si>
  <si>
    <t>Additional Expenses</t>
  </si>
  <si>
    <t>SNS Sec Asst's travel, hote, exp</t>
  </si>
  <si>
    <t>Office Supplies/gifts/other</t>
  </si>
  <si>
    <t>Site Visit (year before)</t>
  </si>
  <si>
    <t>Prog Director/Coord Joint Mtg</t>
  </si>
  <si>
    <t>Parking</t>
  </si>
  <si>
    <t>Presidential Reception</t>
  </si>
  <si>
    <t>Spouse Program</t>
  </si>
  <si>
    <t>Bus Transportation</t>
  </si>
  <si>
    <t>Exec Council Meetings</t>
  </si>
  <si>
    <t>Council Meeting (Sat)</t>
  </si>
  <si>
    <t>Spouse Bfasts (Sun, Mon, Tue)</t>
  </si>
  <si>
    <t>Council Meeting (Tue)</t>
  </si>
  <si>
    <t>Local Host Honoraria</t>
  </si>
  <si>
    <t>Grossman Award Payout</t>
  </si>
  <si>
    <t>Council Dinner (Sat even)</t>
  </si>
  <si>
    <t>Special Committee Meetings</t>
  </si>
  <si>
    <t>Friday Portal Committee</t>
  </si>
  <si>
    <t>Sat PD/PC Sessions</t>
  </si>
  <si>
    <t>Saturday Boot Camp</t>
  </si>
  <si>
    <t>CAST Meeting</t>
  </si>
  <si>
    <t>Monday Evening Banquet inc Band</t>
  </si>
  <si>
    <t>Saturday Social Functions</t>
  </si>
  <si>
    <t>AANS fee for Registration</t>
  </si>
  <si>
    <t>Hotel Attrition</t>
  </si>
  <si>
    <t>EC Travel Expense</t>
  </si>
  <si>
    <t>Presidential Suite/Travel</t>
  </si>
  <si>
    <t>Houston</t>
  </si>
  <si>
    <t>Hershey</t>
  </si>
  <si>
    <t>*Room Credit</t>
  </si>
  <si>
    <t xml:space="preserve">Musicians </t>
  </si>
  <si>
    <t>Indy</t>
  </si>
  <si>
    <t>Miami</t>
  </si>
  <si>
    <t>Miscellaneous (tents/events)</t>
  </si>
  <si>
    <t>Room Charges</t>
  </si>
  <si>
    <t>Mon Banquet Mtg/Functions</t>
  </si>
  <si>
    <t>Sat Banquet Mtg/Functions</t>
  </si>
  <si>
    <t>Yale</t>
  </si>
  <si>
    <t>OHSC</t>
  </si>
  <si>
    <t>Emory</t>
  </si>
  <si>
    <t>Harvard</t>
  </si>
  <si>
    <t>Mayo</t>
  </si>
  <si>
    <t>Meetings Functions 5/18/18</t>
  </si>
  <si>
    <t>Meetings  Functions 5/19/18</t>
  </si>
  <si>
    <t>Meetings Functions 5/20/18</t>
  </si>
  <si>
    <t>Meeting Functions 5/21/18</t>
  </si>
  <si>
    <t>Meeting  Functions 5/22/18</t>
  </si>
  <si>
    <t>Net expenses</t>
  </si>
  <si>
    <t xml:space="preserve"> </t>
  </si>
  <si>
    <t xml:space="preserve">Net  </t>
  </si>
  <si>
    <t>Seattle</t>
  </si>
  <si>
    <t>Breakfast (Sat-Tues)</t>
  </si>
  <si>
    <t>Lunch (Sat-Tues)</t>
  </si>
  <si>
    <t>Break (Sat -Tues)</t>
  </si>
  <si>
    <t>Coff&amp; Tea ( Sat- Tues)</t>
  </si>
  <si>
    <t>Awards</t>
  </si>
  <si>
    <t>WINN Award</t>
  </si>
  <si>
    <t>Service Charge</t>
  </si>
  <si>
    <t>Tax</t>
  </si>
  <si>
    <t>2010-2019</t>
  </si>
  <si>
    <t>Philadelphia
Did not take place due to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</si>
</sst>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theme="9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rgb="FFD3D3D3"/>
      </left>
      <right/>
      <top style="medium">
        <color rgb="FF000000"/>
      </top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/>
      <top/>
      <bottom style="medium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/>
    <xf numFmtId="6" fontId="3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/>
    </xf>
    <xf numFmtId="0" fontId="3" fillId="0" borderId="5" xfId="1" applyNumberFormat="1" applyFont="1" applyFill="1" applyBorder="1" applyAlignment="1">
      <alignment horizontal="center"/>
    </xf>
    <xf numFmtId="0" fontId="2" fillId="0" borderId="5" xfId="1" applyNumberFormat="1" applyFont="1" applyFill="1" applyBorder="1" applyAlignment="1">
      <alignment horizontal="center"/>
    </xf>
    <xf numFmtId="44" fontId="2" fillId="0" borderId="5" xfId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4" fontId="3" fillId="0" borderId="5" xfId="1" applyFont="1" applyFill="1" applyBorder="1" applyAlignment="1">
      <alignment horizontal="right"/>
    </xf>
    <xf numFmtId="44" fontId="4" fillId="0" borderId="5" xfId="1" applyFont="1" applyFill="1" applyBorder="1" applyAlignment="1">
      <alignment horizontal="right"/>
    </xf>
    <xf numFmtId="0" fontId="0" fillId="0" borderId="5" xfId="0" applyBorder="1"/>
    <xf numFmtId="0" fontId="2" fillId="3" borderId="6" xfId="1" applyNumberFormat="1" applyFont="1" applyFill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44" fontId="3" fillId="0" borderId="7" xfId="1" applyFont="1" applyFill="1" applyBorder="1" applyAlignment="1">
      <alignment horizontal="right"/>
    </xf>
    <xf numFmtId="44" fontId="3" fillId="0" borderId="7" xfId="1" applyFont="1" applyFill="1" applyBorder="1" applyAlignment="1">
      <alignment horizontal="center"/>
    </xf>
    <xf numFmtId="0" fontId="0" fillId="0" borderId="7" xfId="0" applyBorder="1"/>
    <xf numFmtId="44" fontId="0" fillId="0" borderId="0" xfId="0" applyNumberFormat="1"/>
    <xf numFmtId="44" fontId="7" fillId="0" borderId="7" xfId="1" applyFont="1" applyFill="1" applyBorder="1" applyAlignment="1">
      <alignment horizontal="center"/>
    </xf>
    <xf numFmtId="44" fontId="0" fillId="0" borderId="5" xfId="0" applyNumberFormat="1" applyBorder="1"/>
    <xf numFmtId="0" fontId="5" fillId="0" borderId="0" xfId="0" applyFont="1"/>
    <xf numFmtId="44" fontId="3" fillId="2" borderId="5" xfId="0" applyNumberFormat="1" applyFont="1" applyFill="1" applyBorder="1" applyAlignment="1">
      <alignment horizontal="center" vertical="center"/>
    </xf>
    <xf numFmtId="44" fontId="2" fillId="2" borderId="5" xfId="0" applyNumberFormat="1" applyFont="1" applyFill="1" applyBorder="1" applyAlignment="1">
      <alignment horizontal="center" vertical="center"/>
    </xf>
    <xf numFmtId="44" fontId="3" fillId="4" borderId="5" xfId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/>
    </xf>
    <xf numFmtId="44" fontId="2" fillId="0" borderId="7" xfId="1" applyFont="1" applyFill="1" applyBorder="1" applyAlignment="1">
      <alignment horizontal="center"/>
    </xf>
    <xf numFmtId="0" fontId="2" fillId="0" borderId="7" xfId="1" applyNumberFormat="1" applyFont="1" applyFill="1" applyBorder="1" applyAlignment="1">
      <alignment horizontal="center"/>
    </xf>
    <xf numFmtId="44" fontId="4" fillId="0" borderId="7" xfId="1" applyFont="1" applyFill="1" applyBorder="1" applyAlignment="1">
      <alignment horizontal="right"/>
    </xf>
    <xf numFmtId="44" fontId="7" fillId="0" borderId="5" xfId="1" applyFont="1" applyFill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5" borderId="8" xfId="0" applyFill="1" applyBorder="1"/>
    <xf numFmtId="0" fontId="5" fillId="5" borderId="8" xfId="0" applyFont="1" applyFill="1" applyBorder="1"/>
    <xf numFmtId="37" fontId="3" fillId="2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="62" zoomScaleNormal="62" workbookViewId="0">
      <pane xSplit="1" topLeftCell="B1" activePane="topRight" state="frozen"/>
      <selection pane="topRight" activeCell="O11" sqref="O11"/>
    </sheetView>
  </sheetViews>
  <sheetFormatPr defaultColWidth="11.25" defaultRowHeight="18.75" x14ac:dyDescent="0.3"/>
  <cols>
    <col min="1" max="1" width="37.25" style="5" customWidth="1"/>
    <col min="2" max="2" width="17.375" style="7" customWidth="1"/>
    <col min="3" max="11" width="16" customWidth="1"/>
    <col min="12" max="12" width="20" customWidth="1"/>
    <col min="13" max="13" width="22.375" customWidth="1"/>
  </cols>
  <sheetData>
    <row r="1" spans="1:13" ht="19.5" thickBot="1" x14ac:dyDescent="0.35">
      <c r="B1" s="13" t="s">
        <v>76</v>
      </c>
      <c r="C1" s="18">
        <v>2010</v>
      </c>
      <c r="D1" s="18">
        <v>2011</v>
      </c>
      <c r="E1" s="18">
        <v>2012</v>
      </c>
      <c r="F1" s="18">
        <v>2013</v>
      </c>
      <c r="G1" s="18">
        <v>2014</v>
      </c>
      <c r="H1" s="18">
        <v>2015</v>
      </c>
      <c r="I1" s="18">
        <v>2016</v>
      </c>
      <c r="J1" s="18">
        <v>2017</v>
      </c>
      <c r="K1" s="18">
        <v>2018</v>
      </c>
      <c r="L1" s="8">
        <v>2019</v>
      </c>
      <c r="M1" s="8">
        <v>2020</v>
      </c>
    </row>
    <row r="2" spans="1:13" ht="57" thickBot="1" x14ac:dyDescent="0.3">
      <c r="A2" s="41" t="s">
        <v>0</v>
      </c>
      <c r="B2" s="14" t="s">
        <v>16</v>
      </c>
      <c r="C2" s="8" t="s">
        <v>54</v>
      </c>
      <c r="D2" s="8" t="s">
        <v>55</v>
      </c>
      <c r="E2" s="8" t="s">
        <v>56</v>
      </c>
      <c r="F2" s="8" t="s">
        <v>57</v>
      </c>
      <c r="G2" s="8" t="s">
        <v>58</v>
      </c>
      <c r="H2" s="8" t="s">
        <v>49</v>
      </c>
      <c r="I2" s="8" t="s">
        <v>48</v>
      </c>
      <c r="J2" s="8" t="s">
        <v>44</v>
      </c>
      <c r="K2" s="30" t="s">
        <v>45</v>
      </c>
      <c r="L2" s="8" t="s">
        <v>67</v>
      </c>
      <c r="M2" s="8" t="s">
        <v>77</v>
      </c>
    </row>
    <row r="3" spans="1:13" ht="19.5" thickBot="1" x14ac:dyDescent="0.35">
      <c r="A3" s="36" t="s">
        <v>1</v>
      </c>
      <c r="B3" s="27">
        <f>AVERAGE(C3:L3)</f>
        <v>263866.5</v>
      </c>
      <c r="C3" s="9">
        <v>196800</v>
      </c>
      <c r="D3" s="9">
        <v>187848</v>
      </c>
      <c r="E3" s="9">
        <v>194107</v>
      </c>
      <c r="F3" s="9">
        <v>267682</v>
      </c>
      <c r="G3" s="9">
        <v>239509</v>
      </c>
      <c r="H3" s="9">
        <v>258873</v>
      </c>
      <c r="I3" s="9">
        <v>288046</v>
      </c>
      <c r="J3" s="9">
        <v>299000</v>
      </c>
      <c r="K3" s="21">
        <v>313600</v>
      </c>
      <c r="L3" s="9">
        <v>393200</v>
      </c>
      <c r="M3" s="38"/>
    </row>
    <row r="4" spans="1:13" ht="19.5" thickBot="1" x14ac:dyDescent="0.35">
      <c r="A4" s="2" t="s">
        <v>2</v>
      </c>
      <c r="B4" s="40">
        <f>AVERAGE(C4:L4)</f>
        <v>263.3</v>
      </c>
      <c r="C4" s="10">
        <v>221</v>
      </c>
      <c r="D4" s="10">
        <v>212</v>
      </c>
      <c r="E4" s="10">
        <v>221</v>
      </c>
      <c r="F4" s="10">
        <v>263</v>
      </c>
      <c r="G4" s="10">
        <v>243</v>
      </c>
      <c r="H4" s="10">
        <v>263</v>
      </c>
      <c r="I4" s="10">
        <v>288</v>
      </c>
      <c r="J4" s="10">
        <v>299</v>
      </c>
      <c r="K4" s="31">
        <v>300</v>
      </c>
      <c r="L4" s="10">
        <v>323</v>
      </c>
      <c r="M4" s="38"/>
    </row>
    <row r="5" spans="1:13" ht="19.5" thickBot="1" x14ac:dyDescent="0.35">
      <c r="A5" s="36" t="s">
        <v>31</v>
      </c>
      <c r="B5" s="6">
        <f>AVERAGE(C5:K5)</f>
        <v>3500</v>
      </c>
      <c r="C5" s="9">
        <v>3500</v>
      </c>
      <c r="D5" s="9">
        <v>3500</v>
      </c>
      <c r="E5" s="9">
        <v>3500</v>
      </c>
      <c r="F5" s="9">
        <v>3500</v>
      </c>
      <c r="G5" s="9">
        <v>3500</v>
      </c>
      <c r="H5" s="9">
        <v>3500</v>
      </c>
      <c r="I5" s="9">
        <v>3500</v>
      </c>
      <c r="J5" s="9">
        <v>3500</v>
      </c>
      <c r="K5" s="21">
        <v>3500</v>
      </c>
      <c r="L5" s="9">
        <v>3500</v>
      </c>
      <c r="M5" s="38"/>
    </row>
    <row r="6" spans="1:13" ht="19.5" thickBot="1" x14ac:dyDescent="0.35">
      <c r="A6" s="36" t="s">
        <v>3</v>
      </c>
      <c r="B6" s="27">
        <f>AVERAGE(C6:L6)</f>
        <v>990</v>
      </c>
      <c r="C6" s="9">
        <v>900</v>
      </c>
      <c r="D6" s="9">
        <v>900</v>
      </c>
      <c r="E6" s="9">
        <v>900</v>
      </c>
      <c r="F6" s="9">
        <v>1000</v>
      </c>
      <c r="G6" s="9">
        <v>1000</v>
      </c>
      <c r="H6" s="9">
        <v>1000</v>
      </c>
      <c r="I6" s="9">
        <v>1000</v>
      </c>
      <c r="J6" s="9">
        <v>1000</v>
      </c>
      <c r="K6" s="21">
        <v>1000</v>
      </c>
      <c r="L6" s="9">
        <v>1200</v>
      </c>
      <c r="M6" s="38"/>
    </row>
    <row r="7" spans="1:13" s="26" customFormat="1" ht="19.5" thickBot="1" x14ac:dyDescent="0.35">
      <c r="A7" s="3"/>
      <c r="B7" s="28">
        <f>AVERAGE(C7:L7)</f>
        <v>267366.5</v>
      </c>
      <c r="C7" s="12">
        <f>(C3+C5)</f>
        <v>200300</v>
      </c>
      <c r="D7" s="12">
        <f>D3+D5</f>
        <v>191348</v>
      </c>
      <c r="E7" s="12">
        <f>E3+E5</f>
        <v>197607</v>
      </c>
      <c r="F7" s="12">
        <f>F3+F5</f>
        <v>271182</v>
      </c>
      <c r="G7" s="12">
        <f>G3+G5</f>
        <v>243009</v>
      </c>
      <c r="H7" s="12">
        <f>H3+H5</f>
        <v>262373</v>
      </c>
      <c r="I7" s="12">
        <f t="shared" ref="I7:L7" si="0">I3+I5</f>
        <v>291546</v>
      </c>
      <c r="J7" s="12">
        <f t="shared" si="0"/>
        <v>302500</v>
      </c>
      <c r="K7" s="32">
        <f t="shared" si="0"/>
        <v>317100</v>
      </c>
      <c r="L7" s="32">
        <f t="shared" si="0"/>
        <v>396700</v>
      </c>
      <c r="M7" s="39"/>
    </row>
    <row r="8" spans="1:13" ht="19.5" thickBot="1" x14ac:dyDescent="0.35">
      <c r="A8" s="36" t="s">
        <v>4</v>
      </c>
      <c r="B8" s="6"/>
      <c r="C8" s="11"/>
      <c r="D8" s="11"/>
      <c r="E8" s="11"/>
      <c r="F8" s="11"/>
      <c r="G8" s="11"/>
      <c r="H8" s="11"/>
      <c r="I8" s="11"/>
      <c r="J8" s="11"/>
      <c r="K8" s="33"/>
      <c r="L8" s="9"/>
      <c r="M8" s="38"/>
    </row>
    <row r="9" spans="1:13" ht="19.5" thickBot="1" x14ac:dyDescent="0.35">
      <c r="A9" s="37" t="s">
        <v>5</v>
      </c>
      <c r="B9" s="27">
        <f>AVERAGE(C9:L9)</f>
        <v>3816</v>
      </c>
      <c r="C9" s="9"/>
      <c r="D9" s="9"/>
      <c r="E9" s="9">
        <v>4000</v>
      </c>
      <c r="F9" s="9"/>
      <c r="G9" s="9">
        <v>1498</v>
      </c>
      <c r="H9" s="9"/>
      <c r="I9" s="9">
        <v>5950</v>
      </c>
      <c r="J9" s="9"/>
      <c r="K9" s="21"/>
      <c r="L9" s="9"/>
      <c r="M9" s="38"/>
    </row>
    <row r="10" spans="1:13" ht="19.5" thickBot="1" x14ac:dyDescent="0.35">
      <c r="A10" s="1"/>
      <c r="B10" s="6"/>
      <c r="C10" s="9"/>
      <c r="D10" s="9"/>
      <c r="E10" s="9"/>
      <c r="F10" s="9"/>
      <c r="G10" s="9"/>
      <c r="H10" s="9"/>
      <c r="I10" s="9"/>
      <c r="J10" s="9"/>
      <c r="K10" s="21"/>
      <c r="L10" s="9"/>
      <c r="M10" s="38"/>
    </row>
    <row r="11" spans="1:13" ht="19.5" thickBot="1" x14ac:dyDescent="0.35">
      <c r="A11" s="37" t="s">
        <v>6</v>
      </c>
      <c r="B11" s="27">
        <f t="shared" ref="B11:B13" si="1">AVERAGE(C11:L11)</f>
        <v>21757.837777777779</v>
      </c>
      <c r="C11" s="15">
        <v>3645</v>
      </c>
      <c r="D11" s="15">
        <v>21828</v>
      </c>
      <c r="E11" s="15">
        <v>15791</v>
      </c>
      <c r="F11" s="15">
        <v>19363</v>
      </c>
      <c r="G11" s="15">
        <v>26268</v>
      </c>
      <c r="H11" s="15">
        <v>17815</v>
      </c>
      <c r="I11" s="15">
        <v>10481</v>
      </c>
      <c r="J11" s="15">
        <v>3502</v>
      </c>
      <c r="K11" s="20"/>
      <c r="L11" s="29">
        <f>SUM(6143.14+67610.3+3374.1)</f>
        <v>77127.540000000008</v>
      </c>
      <c r="M11" s="38"/>
    </row>
    <row r="12" spans="1:13" ht="19.5" thickBot="1" x14ac:dyDescent="0.35">
      <c r="A12" s="37" t="s">
        <v>7</v>
      </c>
      <c r="B12" s="27">
        <f t="shared" si="1"/>
        <v>4426.8999999999996</v>
      </c>
      <c r="C12" s="15">
        <v>3077</v>
      </c>
      <c r="D12" s="15">
        <v>2566</v>
      </c>
      <c r="E12" s="15">
        <v>6883</v>
      </c>
      <c r="F12" s="15">
        <v>2710</v>
      </c>
      <c r="G12" s="15">
        <v>2757</v>
      </c>
      <c r="H12" s="15">
        <v>4282</v>
      </c>
      <c r="I12" s="15">
        <v>7449</v>
      </c>
      <c r="J12" s="15">
        <v>3878</v>
      </c>
      <c r="K12" s="20">
        <v>7330</v>
      </c>
      <c r="L12" s="29">
        <v>3337</v>
      </c>
      <c r="M12" s="38"/>
    </row>
    <row r="13" spans="1:13" ht="19.5" thickBot="1" x14ac:dyDescent="0.35">
      <c r="A13" s="37" t="s">
        <v>8</v>
      </c>
      <c r="B13" s="27">
        <f t="shared" si="1"/>
        <v>5962.2660000000005</v>
      </c>
      <c r="C13" s="15">
        <v>8988</v>
      </c>
      <c r="D13" s="15">
        <v>1208</v>
      </c>
      <c r="E13" s="15">
        <v>4316</v>
      </c>
      <c r="F13" s="15">
        <v>3446</v>
      </c>
      <c r="G13" s="15">
        <v>9296</v>
      </c>
      <c r="H13" s="15">
        <v>8874</v>
      </c>
      <c r="I13" s="15">
        <v>2533</v>
      </c>
      <c r="J13" s="15">
        <v>5080</v>
      </c>
      <c r="K13" s="20">
        <v>5347</v>
      </c>
      <c r="L13" s="29">
        <v>10534.66</v>
      </c>
      <c r="M13" s="38"/>
    </row>
    <row r="14" spans="1:13" ht="19.5" thickBot="1" x14ac:dyDescent="0.35">
      <c r="A14" s="1" t="s">
        <v>72</v>
      </c>
      <c r="B14" s="6"/>
      <c r="C14" s="15"/>
      <c r="D14" s="15"/>
      <c r="E14" s="15"/>
      <c r="F14" s="15"/>
      <c r="G14" s="15"/>
      <c r="H14" s="15"/>
      <c r="I14" s="15"/>
      <c r="J14" s="15"/>
      <c r="K14" s="20"/>
      <c r="L14" s="29">
        <v>7908.1</v>
      </c>
      <c r="M14" s="38"/>
    </row>
    <row r="15" spans="1:13" ht="19.5" thickBot="1" x14ac:dyDescent="0.35">
      <c r="A15" s="4" t="s">
        <v>73</v>
      </c>
      <c r="B15" s="6"/>
      <c r="C15" s="15"/>
      <c r="D15" s="15"/>
      <c r="E15" s="15"/>
      <c r="F15" s="15"/>
      <c r="G15" s="15"/>
      <c r="H15" s="15"/>
      <c r="I15" s="15"/>
      <c r="J15" s="15"/>
      <c r="K15" s="20"/>
      <c r="L15" s="29">
        <v>3000</v>
      </c>
      <c r="M15" s="38"/>
    </row>
    <row r="16" spans="1:13" ht="19.5" thickBot="1" x14ac:dyDescent="0.35">
      <c r="A16" s="37" t="s">
        <v>9</v>
      </c>
      <c r="B16" s="27">
        <f>AVERAGE(C16:L16)</f>
        <v>3893.8</v>
      </c>
      <c r="C16" s="15">
        <v>4021</v>
      </c>
      <c r="D16" s="15">
        <v>3059</v>
      </c>
      <c r="E16" s="15">
        <v>2000</v>
      </c>
      <c r="F16" s="15">
        <v>2000</v>
      </c>
      <c r="G16" s="15">
        <v>3404</v>
      </c>
      <c r="H16" s="15">
        <v>2264</v>
      </c>
      <c r="I16" s="15">
        <v>2140</v>
      </c>
      <c r="J16" s="15">
        <v>10050</v>
      </c>
      <c r="K16" s="20">
        <v>6500</v>
      </c>
      <c r="L16" s="9">
        <v>3500</v>
      </c>
      <c r="M16" s="38"/>
    </row>
    <row r="17" spans="1:13" ht="19.5" thickBot="1" x14ac:dyDescent="0.35">
      <c r="A17" s="37" t="s">
        <v>10</v>
      </c>
      <c r="B17" s="27">
        <f>AVERAGE(C17:K17)</f>
        <v>3062.5</v>
      </c>
      <c r="C17" s="15">
        <v>2400</v>
      </c>
      <c r="D17" s="15">
        <v>2400</v>
      </c>
      <c r="E17" s="15">
        <v>2400</v>
      </c>
      <c r="F17" s="15">
        <v>3250</v>
      </c>
      <c r="G17" s="15">
        <v>3250</v>
      </c>
      <c r="H17" s="15">
        <v>3650</v>
      </c>
      <c r="I17" s="15">
        <v>3650</v>
      </c>
      <c r="J17" s="15">
        <v>3500</v>
      </c>
      <c r="K17" s="20"/>
      <c r="L17" s="29">
        <v>3500</v>
      </c>
      <c r="M17" s="38"/>
    </row>
    <row r="18" spans="1:13" ht="19.5" thickBot="1" x14ac:dyDescent="0.35">
      <c r="A18" s="1"/>
      <c r="B18" s="6"/>
      <c r="C18" s="15"/>
      <c r="D18" s="15"/>
      <c r="E18" s="15"/>
      <c r="F18" s="15"/>
      <c r="G18" s="15"/>
      <c r="H18" s="15"/>
      <c r="I18" s="15"/>
      <c r="J18" s="15"/>
      <c r="K18" s="20"/>
      <c r="L18" s="9"/>
      <c r="M18" s="38"/>
    </row>
    <row r="19" spans="1:13" ht="19.5" thickBot="1" x14ac:dyDescent="0.35">
      <c r="A19" s="3" t="s">
        <v>11</v>
      </c>
      <c r="B19" s="6"/>
      <c r="C19" s="15"/>
      <c r="D19" s="15"/>
      <c r="E19" s="15"/>
      <c r="F19" s="15"/>
      <c r="G19" s="15"/>
      <c r="H19" s="15"/>
      <c r="I19" s="15"/>
      <c r="J19" s="15"/>
      <c r="K19" s="20"/>
      <c r="L19" s="9"/>
      <c r="M19" s="38"/>
    </row>
    <row r="20" spans="1:13" ht="19.5" thickBot="1" x14ac:dyDescent="0.35">
      <c r="A20" s="37" t="s">
        <v>68</v>
      </c>
      <c r="B20" s="27">
        <f>AVERAGE(C20:K20)</f>
        <v>19970.444444444445</v>
      </c>
      <c r="C20" s="15">
        <v>14008</v>
      </c>
      <c r="D20" s="15">
        <v>17995</v>
      </c>
      <c r="E20" s="15">
        <v>10559</v>
      </c>
      <c r="F20" s="15">
        <v>37687</v>
      </c>
      <c r="G20" s="15">
        <v>16923</v>
      </c>
      <c r="H20" s="15">
        <v>28572</v>
      </c>
      <c r="I20" s="15">
        <v>25646</v>
      </c>
      <c r="J20" s="15">
        <v>18413</v>
      </c>
      <c r="K20" s="20">
        <v>9931</v>
      </c>
      <c r="L20" s="29">
        <f>SUM(4688+10880+9248+8177)</f>
        <v>32993</v>
      </c>
      <c r="M20" s="38"/>
    </row>
    <row r="21" spans="1:13" ht="19.5" thickBot="1" x14ac:dyDescent="0.35">
      <c r="A21" s="37" t="s">
        <v>69</v>
      </c>
      <c r="B21" s="27">
        <f>AVERAGE(C21:K21)</f>
        <v>21229.285714285714</v>
      </c>
      <c r="C21" s="15">
        <v>18204</v>
      </c>
      <c r="D21" s="15">
        <v>17115</v>
      </c>
      <c r="E21" s="15">
        <v>7235</v>
      </c>
      <c r="F21" s="15">
        <v>45526</v>
      </c>
      <c r="G21" s="15">
        <v>15457</v>
      </c>
      <c r="H21" s="15">
        <v>34038</v>
      </c>
      <c r="I21" s="15">
        <v>11030</v>
      </c>
      <c r="K21" s="20"/>
      <c r="L21" s="29">
        <f>SUM(12155+15376.5+14543.5+850)</f>
        <v>42925</v>
      </c>
      <c r="M21" s="38"/>
    </row>
    <row r="22" spans="1:13" ht="19.5" thickBot="1" x14ac:dyDescent="0.35">
      <c r="A22" s="37" t="s">
        <v>70</v>
      </c>
      <c r="B22" s="27">
        <f>AVERAGE(C22:K22)</f>
        <v>13344.75</v>
      </c>
      <c r="C22" s="15">
        <v>18080</v>
      </c>
      <c r="D22" s="15">
        <v>12207</v>
      </c>
      <c r="E22" s="15">
        <v>23112</v>
      </c>
      <c r="F22" s="15">
        <v>18266</v>
      </c>
      <c r="G22" s="15">
        <v>8101</v>
      </c>
      <c r="H22" s="15">
        <v>13030</v>
      </c>
      <c r="I22" s="15">
        <v>5309</v>
      </c>
      <c r="J22" s="15">
        <v>8653</v>
      </c>
      <c r="K22" s="20"/>
      <c r="L22" s="29">
        <f>SUM(3145+7548+7225)</f>
        <v>17918</v>
      </c>
      <c r="M22" s="38"/>
    </row>
    <row r="23" spans="1:13" ht="19.5" thickBot="1" x14ac:dyDescent="0.35">
      <c r="A23" s="4" t="s">
        <v>71</v>
      </c>
      <c r="B23" s="27"/>
      <c r="C23" s="15"/>
      <c r="D23" s="15"/>
      <c r="E23" s="15"/>
      <c r="F23" s="15"/>
      <c r="G23" s="15"/>
      <c r="H23" s="15"/>
      <c r="I23" s="15"/>
      <c r="J23" s="15"/>
      <c r="K23" s="20"/>
      <c r="L23" s="29">
        <f>SUM(5778.5+5652.5+5991.5+2431)</f>
        <v>19853.5</v>
      </c>
      <c r="M23" s="38"/>
    </row>
    <row r="24" spans="1:13" ht="19.5" thickBot="1" x14ac:dyDescent="0.35">
      <c r="A24" s="1" t="s">
        <v>59</v>
      </c>
      <c r="B24" s="6"/>
      <c r="C24" s="17"/>
      <c r="D24" s="17"/>
      <c r="E24" s="17"/>
      <c r="F24" s="17"/>
      <c r="G24" s="17"/>
      <c r="H24" s="17"/>
      <c r="I24" s="17"/>
      <c r="J24" s="17"/>
      <c r="K24" s="20">
        <v>14864</v>
      </c>
      <c r="L24" s="9"/>
      <c r="M24" s="38"/>
    </row>
    <row r="25" spans="1:13" ht="19.5" thickBot="1" x14ac:dyDescent="0.35">
      <c r="A25" s="1" t="s">
        <v>60</v>
      </c>
      <c r="B25" s="6"/>
      <c r="C25" s="17"/>
      <c r="D25" s="17"/>
      <c r="E25" s="17"/>
      <c r="F25" s="17"/>
      <c r="G25" s="17"/>
      <c r="H25" s="17"/>
      <c r="I25" s="17"/>
      <c r="J25" s="17"/>
      <c r="K25" s="20">
        <v>47660</v>
      </c>
      <c r="L25" s="9"/>
      <c r="M25" s="38"/>
    </row>
    <row r="26" spans="1:13" ht="19.5" thickBot="1" x14ac:dyDescent="0.35">
      <c r="A26" s="1" t="s">
        <v>61</v>
      </c>
      <c r="B26" s="6"/>
      <c r="C26" s="17"/>
      <c r="D26" s="17"/>
      <c r="E26" s="17"/>
      <c r="F26" s="17"/>
      <c r="G26" s="17"/>
      <c r="H26" s="17"/>
      <c r="I26" s="17"/>
      <c r="J26" s="17"/>
      <c r="K26" s="20">
        <v>11324</v>
      </c>
      <c r="L26" s="9"/>
      <c r="M26" s="38"/>
    </row>
    <row r="27" spans="1:13" ht="19.5" thickBot="1" x14ac:dyDescent="0.35">
      <c r="A27" s="1" t="s">
        <v>62</v>
      </c>
      <c r="B27" s="6"/>
      <c r="C27" s="17"/>
      <c r="D27" s="17"/>
      <c r="E27" s="17"/>
      <c r="F27" s="17"/>
      <c r="G27" s="17"/>
      <c r="H27" s="17"/>
      <c r="I27" s="17"/>
      <c r="J27" s="17"/>
      <c r="K27" s="20">
        <v>32878</v>
      </c>
      <c r="L27" s="9"/>
      <c r="M27" s="38"/>
    </row>
    <row r="28" spans="1:13" x14ac:dyDescent="0.3">
      <c r="A28" s="5" t="s">
        <v>63</v>
      </c>
      <c r="B28" s="6"/>
      <c r="C28" s="15"/>
      <c r="D28" s="15"/>
      <c r="E28" s="15"/>
      <c r="F28" s="15"/>
      <c r="G28" s="15"/>
      <c r="H28" s="15"/>
      <c r="I28" s="15"/>
      <c r="J28" s="15"/>
      <c r="K28" s="20">
        <v>28038</v>
      </c>
      <c r="L28" s="9"/>
      <c r="M28" s="38"/>
    </row>
    <row r="29" spans="1:13" x14ac:dyDescent="0.3">
      <c r="A29" s="5" t="s">
        <v>50</v>
      </c>
      <c r="B29" s="6"/>
      <c r="C29" s="15"/>
      <c r="D29" s="15"/>
      <c r="E29" s="15"/>
      <c r="F29" s="15"/>
      <c r="G29" s="15">
        <v>3171</v>
      </c>
      <c r="H29" s="15"/>
      <c r="I29" s="15"/>
      <c r="J29" s="15">
        <v>14900</v>
      </c>
      <c r="K29" s="20">
        <v>7328</v>
      </c>
      <c r="L29" s="9"/>
      <c r="M29" s="38"/>
    </row>
    <row r="30" spans="1:13" x14ac:dyDescent="0.3">
      <c r="A30" s="5" t="s">
        <v>52</v>
      </c>
      <c r="B30" s="6"/>
      <c r="C30" s="15"/>
      <c r="D30" s="15"/>
      <c r="E30" s="15"/>
      <c r="F30" s="15"/>
      <c r="G30" s="15"/>
      <c r="H30" s="15"/>
      <c r="I30" s="15"/>
      <c r="J30" s="15">
        <v>42872</v>
      </c>
      <c r="K30" s="20"/>
      <c r="L30" s="9"/>
      <c r="M30" s="38"/>
    </row>
    <row r="31" spans="1:13" ht="19.5" thickBot="1" x14ac:dyDescent="0.35">
      <c r="A31" s="5" t="s">
        <v>53</v>
      </c>
      <c r="B31" s="6"/>
      <c r="C31" s="15"/>
      <c r="D31" s="15">
        <v>2662</v>
      </c>
      <c r="E31" s="15"/>
      <c r="F31" s="15"/>
      <c r="G31" s="15"/>
      <c r="H31" s="15"/>
      <c r="I31" s="15"/>
      <c r="J31" s="15">
        <v>47807</v>
      </c>
      <c r="K31" s="20"/>
      <c r="L31" s="17"/>
      <c r="M31" s="38"/>
    </row>
    <row r="32" spans="1:13" ht="19.5" thickBot="1" x14ac:dyDescent="0.35">
      <c r="A32" s="36" t="s">
        <v>12</v>
      </c>
      <c r="B32" s="6"/>
      <c r="C32" s="15"/>
      <c r="D32" s="15"/>
      <c r="E32" s="15"/>
      <c r="F32" s="15"/>
      <c r="G32" s="15"/>
      <c r="H32" s="15"/>
      <c r="I32" s="15"/>
      <c r="J32" s="15"/>
      <c r="K32" s="20"/>
      <c r="L32" s="9"/>
      <c r="M32" s="38"/>
    </row>
    <row r="33" spans="1:13" ht="19.5" thickBot="1" x14ac:dyDescent="0.35">
      <c r="A33" s="37" t="s">
        <v>13</v>
      </c>
      <c r="B33" s="27">
        <f>AVERAGE(C33:K33)</f>
        <v>19388.333333333332</v>
      </c>
      <c r="C33" s="15">
        <v>13207</v>
      </c>
      <c r="D33" s="15">
        <v>17490</v>
      </c>
      <c r="E33" s="15">
        <v>8603</v>
      </c>
      <c r="F33" s="15">
        <v>40997</v>
      </c>
      <c r="G33" s="15">
        <v>21357</v>
      </c>
      <c r="H33" s="15">
        <v>34313</v>
      </c>
      <c r="I33" s="15">
        <v>12892</v>
      </c>
      <c r="J33" s="15">
        <v>13449</v>
      </c>
      <c r="K33" s="20">
        <v>12187</v>
      </c>
      <c r="L33" s="29">
        <f>SUM(500+5878.75)</f>
        <v>6378.75</v>
      </c>
      <c r="M33" s="38"/>
    </row>
    <row r="34" spans="1:13" ht="19.5" thickBot="1" x14ac:dyDescent="0.35">
      <c r="A34" s="37" t="s">
        <v>14</v>
      </c>
      <c r="B34" s="27">
        <f>AVERAGE(C34:K34)</f>
        <v>30914.888888888891</v>
      </c>
      <c r="C34" s="15">
        <v>21903</v>
      </c>
      <c r="D34" s="15">
        <v>29349</v>
      </c>
      <c r="E34" s="15">
        <v>14152</v>
      </c>
      <c r="F34" s="15">
        <v>49135</v>
      </c>
      <c r="G34" s="15">
        <v>24915</v>
      </c>
      <c r="H34" s="15">
        <v>33656</v>
      </c>
      <c r="I34" s="15">
        <v>39668</v>
      </c>
      <c r="J34" s="15">
        <v>41517</v>
      </c>
      <c r="K34" s="20">
        <v>23939</v>
      </c>
      <c r="L34" s="29">
        <f>SUM(3524+42713.42+6078.76)</f>
        <v>52316.18</v>
      </c>
      <c r="M34" s="38"/>
    </row>
    <row r="35" spans="1:13" ht="19.5" thickBot="1" x14ac:dyDescent="0.35">
      <c r="A35" s="37" t="s">
        <v>38</v>
      </c>
      <c r="B35" s="28">
        <f>AVERAGE(C35:K35)</f>
        <v>45108.333333333336</v>
      </c>
      <c r="C35" s="16">
        <v>22298</v>
      </c>
      <c r="D35" s="16">
        <v>32527</v>
      </c>
      <c r="E35" s="16">
        <v>58328</v>
      </c>
      <c r="F35" s="16">
        <v>68984</v>
      </c>
      <c r="G35" s="16">
        <v>35446</v>
      </c>
      <c r="H35" s="16">
        <v>43133</v>
      </c>
      <c r="I35" s="16">
        <v>39247</v>
      </c>
      <c r="J35" s="16">
        <v>49574</v>
      </c>
      <c r="K35" s="34">
        <v>56438</v>
      </c>
      <c r="L35" s="29">
        <f>SUM(27265.21+9000+450+350)</f>
        <v>37065.21</v>
      </c>
      <c r="M35" s="38"/>
    </row>
    <row r="36" spans="1:13" ht="19.5" thickBot="1" x14ac:dyDescent="0.35">
      <c r="A36" s="37" t="s">
        <v>23</v>
      </c>
      <c r="B36" s="27">
        <f>AVERAGE(C36:K36)</f>
        <v>1608.3333333333333</v>
      </c>
      <c r="C36" s="15">
        <v>1686</v>
      </c>
      <c r="D36" s="15">
        <v>1555</v>
      </c>
      <c r="E36" s="15">
        <v>1584</v>
      </c>
      <c r="F36" s="15"/>
      <c r="G36" s="15"/>
      <c r="H36" s="15"/>
      <c r="I36" s="15"/>
      <c r="J36" s="15"/>
      <c r="K36" s="20"/>
      <c r="L36" s="9"/>
      <c r="M36" s="38"/>
    </row>
    <row r="37" spans="1:13" ht="19.5" thickBot="1" x14ac:dyDescent="0.35">
      <c r="A37" s="37" t="s">
        <v>15</v>
      </c>
      <c r="B37" s="27">
        <f>AVERAGE(C37:K37)</f>
        <v>6315.375</v>
      </c>
      <c r="C37" s="15">
        <v>6469</v>
      </c>
      <c r="D37" s="15">
        <v>6904</v>
      </c>
      <c r="E37" s="15">
        <v>5329</v>
      </c>
      <c r="F37" s="15">
        <v>2355</v>
      </c>
      <c r="G37" s="15">
        <v>2465</v>
      </c>
      <c r="H37" s="15">
        <v>3252</v>
      </c>
      <c r="I37" s="15"/>
      <c r="J37" s="15">
        <v>8286</v>
      </c>
      <c r="K37" s="20">
        <v>15463</v>
      </c>
      <c r="L37" s="9"/>
      <c r="M37" s="38"/>
    </row>
    <row r="38" spans="1:13" ht="19.5" thickBot="1" x14ac:dyDescent="0.35">
      <c r="A38" s="4" t="s">
        <v>47</v>
      </c>
      <c r="B38" s="27">
        <f>AVERAGE((C38:K38))</f>
        <v>4992</v>
      </c>
      <c r="C38" s="15"/>
      <c r="D38" s="15"/>
      <c r="E38" s="15"/>
      <c r="F38" s="15"/>
      <c r="G38" s="15"/>
      <c r="H38" s="15">
        <v>5740</v>
      </c>
      <c r="I38" s="15"/>
      <c r="J38" s="15"/>
      <c r="K38" s="20">
        <v>4244</v>
      </c>
      <c r="L38" s="29">
        <f>SUM(55.05+200+500+720)</f>
        <v>1475.05</v>
      </c>
      <c r="M38" s="38"/>
    </row>
    <row r="39" spans="1:13" ht="19.5" thickBot="1" x14ac:dyDescent="0.35">
      <c r="A39" s="36" t="s">
        <v>17</v>
      </c>
      <c r="B39" s="6"/>
      <c r="C39" s="15"/>
      <c r="D39" s="15"/>
      <c r="E39" s="15"/>
      <c r="F39" s="15"/>
      <c r="G39" s="15"/>
      <c r="H39" s="15"/>
      <c r="I39" s="15"/>
      <c r="J39" s="15"/>
      <c r="K39" s="20"/>
      <c r="L39" s="9"/>
      <c r="M39" s="38"/>
    </row>
    <row r="40" spans="1:13" ht="19.5" thickBot="1" x14ac:dyDescent="0.35">
      <c r="A40" s="37" t="s">
        <v>18</v>
      </c>
      <c r="B40" s="27">
        <f>AVERAGE(C31:K40)</f>
        <v>19945.68</v>
      </c>
      <c r="C40" s="20">
        <v>2723</v>
      </c>
      <c r="D40" s="20">
        <v>3903</v>
      </c>
      <c r="E40" s="20">
        <v>3907</v>
      </c>
      <c r="F40" s="20">
        <v>3222</v>
      </c>
      <c r="G40" s="20">
        <v>1903</v>
      </c>
      <c r="H40" s="20">
        <v>1872</v>
      </c>
      <c r="I40" s="20">
        <v>836</v>
      </c>
      <c r="J40" s="20">
        <v>4413</v>
      </c>
      <c r="K40" s="20"/>
      <c r="L40" s="29">
        <v>1474.5</v>
      </c>
      <c r="M40" s="38"/>
    </row>
    <row r="41" spans="1:13" ht="19.5" thickBot="1" x14ac:dyDescent="0.35">
      <c r="A41" s="37" t="s">
        <v>19</v>
      </c>
      <c r="B41" s="27">
        <f>AVERAGE(C41:K41)</f>
        <v>3030.875</v>
      </c>
      <c r="C41" s="20">
        <v>3855</v>
      </c>
      <c r="D41" s="20">
        <v>4287</v>
      </c>
      <c r="E41" s="20">
        <v>4706</v>
      </c>
      <c r="F41" s="20">
        <v>2432</v>
      </c>
      <c r="G41" s="20">
        <v>2289</v>
      </c>
      <c r="H41" s="20">
        <v>432</v>
      </c>
      <c r="I41" s="20">
        <v>1880</v>
      </c>
      <c r="J41" s="20">
        <v>4366</v>
      </c>
      <c r="K41" s="20"/>
      <c r="L41" s="9">
        <f>SUM(99.09+276.76)</f>
        <v>375.85</v>
      </c>
      <c r="M41" s="38"/>
    </row>
    <row r="42" spans="1:13" ht="19.5" thickBot="1" x14ac:dyDescent="0.35">
      <c r="A42" s="37" t="s">
        <v>20</v>
      </c>
      <c r="B42" s="27">
        <f>AVERAGE(C42:K42)</f>
        <v>2281.5</v>
      </c>
      <c r="C42" s="21">
        <v>1581</v>
      </c>
      <c r="D42" s="21">
        <v>3387</v>
      </c>
      <c r="E42" s="21">
        <v>3248</v>
      </c>
      <c r="F42" s="21">
        <v>1509</v>
      </c>
      <c r="G42" s="21">
        <v>2002</v>
      </c>
      <c r="H42" s="21">
        <v>1962</v>
      </c>
      <c r="I42" s="21"/>
      <c r="J42" s="21"/>
      <c r="K42" s="21"/>
      <c r="L42" s="9"/>
      <c r="M42" s="38"/>
    </row>
    <row r="43" spans="1:13" ht="19.5" thickBot="1" x14ac:dyDescent="0.35">
      <c r="A43" s="37" t="s">
        <v>21</v>
      </c>
      <c r="B43" s="27">
        <f>AVERAGE(C43:K43)</f>
        <v>17243.5</v>
      </c>
      <c r="C43" s="21"/>
      <c r="D43" s="21"/>
      <c r="E43" s="21"/>
      <c r="F43" s="21"/>
      <c r="G43" s="21"/>
      <c r="H43" s="21">
        <v>21228</v>
      </c>
      <c r="I43" s="21">
        <v>13259</v>
      </c>
      <c r="J43" s="21"/>
      <c r="K43" s="21"/>
      <c r="L43" s="9"/>
      <c r="M43" s="38"/>
    </row>
    <row r="44" spans="1:13" ht="19.5" thickBot="1" x14ac:dyDescent="0.35">
      <c r="A44" s="37" t="s">
        <v>22</v>
      </c>
      <c r="B44" s="27">
        <f>AVERAGE(C44:K44)</f>
        <v>326</v>
      </c>
      <c r="C44" s="21"/>
      <c r="D44" s="21"/>
      <c r="E44" s="21"/>
      <c r="F44" s="21">
        <v>385</v>
      </c>
      <c r="G44" s="21"/>
      <c r="H44" s="21">
        <v>267</v>
      </c>
      <c r="I44" s="21"/>
      <c r="J44" s="21"/>
      <c r="K44" s="21"/>
      <c r="L44" s="9"/>
      <c r="M44" s="38"/>
    </row>
    <row r="45" spans="1:13" ht="19.5" thickBot="1" x14ac:dyDescent="0.35">
      <c r="A45" s="37" t="s">
        <v>39</v>
      </c>
      <c r="B45" s="6"/>
      <c r="C45" s="21"/>
      <c r="D45" s="21"/>
      <c r="E45" s="21"/>
      <c r="F45" s="21"/>
      <c r="G45" s="21"/>
      <c r="H45" s="21"/>
      <c r="I45" s="21"/>
      <c r="J45" s="21"/>
      <c r="K45" s="21"/>
      <c r="L45" s="9"/>
      <c r="M45" s="38"/>
    </row>
    <row r="46" spans="1:13" ht="19.5" thickBot="1" x14ac:dyDescent="0.35">
      <c r="A46" s="37" t="s">
        <v>40</v>
      </c>
      <c r="B46" s="27">
        <f>AVERAGE(C46:K46)</f>
        <v>4393.666666666667</v>
      </c>
      <c r="C46" s="21">
        <v>5925</v>
      </c>
      <c r="D46" s="21"/>
      <c r="E46" s="21"/>
      <c r="F46" s="21"/>
      <c r="G46" s="21"/>
      <c r="H46" s="21"/>
      <c r="I46" s="21"/>
      <c r="J46" s="21">
        <v>3756</v>
      </c>
      <c r="K46" s="21">
        <v>3500</v>
      </c>
      <c r="L46" s="9"/>
      <c r="M46" s="38"/>
    </row>
    <row r="47" spans="1:13" ht="19.5" thickBot="1" x14ac:dyDescent="0.35">
      <c r="A47" s="37" t="s">
        <v>41</v>
      </c>
      <c r="B47" s="27">
        <f>AVERAGE(C47:K47)</f>
        <v>2585</v>
      </c>
      <c r="C47" s="21"/>
      <c r="D47" s="21"/>
      <c r="E47" s="21"/>
      <c r="F47" s="21">
        <v>2020</v>
      </c>
      <c r="G47" s="21"/>
      <c r="H47" s="21"/>
      <c r="I47" s="21"/>
      <c r="J47" s="21">
        <v>3150</v>
      </c>
      <c r="K47" s="21"/>
      <c r="L47" s="9"/>
      <c r="M47" s="38"/>
    </row>
    <row r="48" spans="1:13" ht="19.5" thickBot="1" x14ac:dyDescent="0.35">
      <c r="A48" s="37" t="s">
        <v>42</v>
      </c>
      <c r="B48" s="6"/>
      <c r="C48" s="21"/>
      <c r="D48" s="21">
        <v>321</v>
      </c>
      <c r="E48" s="21">
        <v>1680</v>
      </c>
      <c r="F48" s="21"/>
      <c r="G48" s="21"/>
      <c r="H48" s="21"/>
      <c r="I48" s="21"/>
      <c r="J48" s="21"/>
      <c r="K48" s="21"/>
      <c r="L48" s="9"/>
      <c r="M48" s="38"/>
    </row>
    <row r="49" spans="1:13" ht="19.5" thickBot="1" x14ac:dyDescent="0.35">
      <c r="A49" s="37" t="s">
        <v>43</v>
      </c>
      <c r="B49" s="27">
        <f>AVERAGE(C49:K49)</f>
        <v>2119</v>
      </c>
      <c r="C49" s="21">
        <v>2119</v>
      </c>
      <c r="D49" s="21"/>
      <c r="E49" s="21"/>
      <c r="F49" s="21"/>
      <c r="G49" s="21"/>
      <c r="H49" s="21"/>
      <c r="I49" s="21"/>
      <c r="J49" s="21"/>
      <c r="K49" s="21"/>
      <c r="L49" s="9"/>
      <c r="M49" s="38"/>
    </row>
    <row r="50" spans="1:13" ht="19.5" thickBot="1" x14ac:dyDescent="0.35">
      <c r="A50" s="36" t="s">
        <v>24</v>
      </c>
      <c r="B50" s="6"/>
      <c r="C50" s="17"/>
      <c r="D50" s="17"/>
      <c r="E50" s="17"/>
      <c r="F50" s="17"/>
      <c r="G50" s="17"/>
      <c r="H50" s="17"/>
      <c r="I50" s="17"/>
      <c r="J50" s="17"/>
      <c r="K50" s="22"/>
      <c r="L50" s="9"/>
      <c r="M50" s="38"/>
    </row>
    <row r="51" spans="1:13" ht="21" customHeight="1" thickBot="1" x14ac:dyDescent="0.35">
      <c r="A51" s="37" t="s">
        <v>28</v>
      </c>
      <c r="B51" s="27">
        <f>AVERAGE(C51:K51)</f>
        <v>4835.625</v>
      </c>
      <c r="C51" s="21">
        <v>7839</v>
      </c>
      <c r="D51" s="21">
        <v>5602</v>
      </c>
      <c r="E51" s="21">
        <v>1111</v>
      </c>
      <c r="F51" s="21">
        <v>10440</v>
      </c>
      <c r="G51" s="21">
        <v>2576</v>
      </c>
      <c r="H51" s="21">
        <v>3011</v>
      </c>
      <c r="I51" s="21">
        <v>4948</v>
      </c>
      <c r="J51" s="21"/>
      <c r="K51" s="21">
        <v>3158</v>
      </c>
      <c r="L51" s="9"/>
      <c r="M51" s="38"/>
    </row>
    <row r="52" spans="1:13" ht="19.5" thickBot="1" x14ac:dyDescent="0.35">
      <c r="A52" s="37" t="s">
        <v>24</v>
      </c>
      <c r="B52" s="27">
        <f>AVERAGE(C52:K52)</f>
        <v>2528.5714285714284</v>
      </c>
      <c r="C52" s="21">
        <v>1516</v>
      </c>
      <c r="D52" s="21">
        <v>4322</v>
      </c>
      <c r="E52" s="21">
        <v>7338</v>
      </c>
      <c r="F52" s="21"/>
      <c r="G52" s="21">
        <v>300</v>
      </c>
      <c r="H52" s="21">
        <v>1400</v>
      </c>
      <c r="I52" s="21">
        <v>547</v>
      </c>
      <c r="J52" s="21">
        <v>2277</v>
      </c>
      <c r="K52" s="21"/>
      <c r="L52" s="29">
        <v>6336</v>
      </c>
      <c r="M52" s="38"/>
    </row>
    <row r="53" spans="1:13" ht="19.5" thickBot="1" x14ac:dyDescent="0.35">
      <c r="A53" s="37" t="s">
        <v>25</v>
      </c>
      <c r="B53" s="27">
        <f>AVERAGE(C53:K53)</f>
        <v>7336</v>
      </c>
      <c r="C53" s="21"/>
      <c r="D53" s="21"/>
      <c r="E53" s="21"/>
      <c r="F53" s="21"/>
      <c r="G53" s="21"/>
      <c r="H53" s="21">
        <v>1367</v>
      </c>
      <c r="I53" s="21">
        <v>13305</v>
      </c>
      <c r="J53" s="21"/>
      <c r="K53" s="21"/>
      <c r="L53" s="9"/>
      <c r="M53" s="38"/>
    </row>
    <row r="54" spans="1:13" ht="19.5" thickBot="1" x14ac:dyDescent="0.35">
      <c r="A54" s="36" t="s">
        <v>33</v>
      </c>
      <c r="B54" s="6"/>
      <c r="C54" s="21"/>
      <c r="D54" s="21"/>
      <c r="E54" s="21"/>
      <c r="F54" s="21"/>
      <c r="G54" s="21"/>
      <c r="H54" s="21"/>
      <c r="I54" s="21"/>
      <c r="J54" s="21"/>
      <c r="K54" s="21"/>
      <c r="L54" s="9"/>
      <c r="M54" s="38"/>
    </row>
    <row r="55" spans="1:13" ht="19.5" thickBot="1" x14ac:dyDescent="0.35">
      <c r="A55" s="37" t="s">
        <v>34</v>
      </c>
      <c r="B55" s="27">
        <f>AVERAGE(C55:K55)</f>
        <v>634</v>
      </c>
      <c r="C55" s="21"/>
      <c r="D55" s="21">
        <v>634</v>
      </c>
      <c r="E55" s="21">
        <v>634</v>
      </c>
      <c r="F55" s="21"/>
      <c r="G55" s="21"/>
      <c r="H55" s="21"/>
      <c r="I55" s="21"/>
      <c r="J55" s="21"/>
      <c r="K55" s="21"/>
      <c r="L55" s="9"/>
      <c r="M55" s="38"/>
    </row>
    <row r="56" spans="1:13" ht="19.5" thickBot="1" x14ac:dyDescent="0.35">
      <c r="A56" s="37" t="s">
        <v>35</v>
      </c>
      <c r="B56" s="27">
        <f>AVERAGE(C56:K56)</f>
        <v>3979.6666666666665</v>
      </c>
      <c r="C56" s="21"/>
      <c r="D56" s="21">
        <v>5179</v>
      </c>
      <c r="E56" s="21">
        <v>5179</v>
      </c>
      <c r="F56" s="21">
        <v>1581</v>
      </c>
      <c r="G56" s="21"/>
      <c r="H56" s="21"/>
      <c r="I56" s="21"/>
      <c r="J56" s="21"/>
      <c r="K56" s="21"/>
      <c r="L56" s="9"/>
      <c r="M56" s="38"/>
    </row>
    <row r="57" spans="1:13" ht="19.5" thickBot="1" x14ac:dyDescent="0.35">
      <c r="A57" s="37" t="s">
        <v>36</v>
      </c>
      <c r="B57" s="27">
        <f>AVERAGE(C57:K57)</f>
        <v>1338</v>
      </c>
      <c r="C57" s="21"/>
      <c r="D57" s="21">
        <v>1338</v>
      </c>
      <c r="E57" s="21">
        <v>1338</v>
      </c>
      <c r="F57" s="21"/>
      <c r="G57" s="21"/>
      <c r="H57" s="21"/>
      <c r="I57" s="21"/>
      <c r="J57" s="21"/>
      <c r="K57" s="21"/>
      <c r="L57" s="9"/>
      <c r="M57" s="38"/>
    </row>
    <row r="58" spans="1:13" ht="19.5" thickBot="1" x14ac:dyDescent="0.35">
      <c r="A58" s="37" t="s">
        <v>37</v>
      </c>
      <c r="B58" s="27">
        <f>AVERAGE(C58:K58)</f>
        <v>314</v>
      </c>
      <c r="C58" s="21"/>
      <c r="D58" s="21"/>
      <c r="E58" s="21"/>
      <c r="F58" s="21"/>
      <c r="G58" s="21"/>
      <c r="H58" s="21">
        <v>314</v>
      </c>
      <c r="I58" s="21"/>
      <c r="J58" s="21"/>
      <c r="K58" s="21"/>
      <c r="L58" s="9"/>
      <c r="M58" s="38"/>
    </row>
    <row r="59" spans="1:13" ht="19.5" thickBot="1" x14ac:dyDescent="0.35">
      <c r="A59" s="36" t="s">
        <v>26</v>
      </c>
      <c r="B59" s="6"/>
      <c r="C59" s="22"/>
      <c r="D59" s="22"/>
      <c r="E59" s="22"/>
      <c r="F59" s="22"/>
      <c r="G59" s="22"/>
      <c r="H59" s="22"/>
      <c r="I59" s="22"/>
      <c r="J59" s="22"/>
      <c r="K59" s="22"/>
      <c r="L59" s="9"/>
      <c r="M59" s="38"/>
    </row>
    <row r="60" spans="1:13" ht="19.5" thickBot="1" x14ac:dyDescent="0.35">
      <c r="A60" s="37" t="s">
        <v>27</v>
      </c>
      <c r="B60" s="27">
        <f>AVERAGE(C60:K60)</f>
        <v>1796.75</v>
      </c>
      <c r="C60" s="21">
        <v>1317</v>
      </c>
      <c r="D60" s="21">
        <v>1298</v>
      </c>
      <c r="E60" s="21">
        <v>1364</v>
      </c>
      <c r="F60" s="21">
        <v>2371</v>
      </c>
      <c r="G60" s="21">
        <v>542</v>
      </c>
      <c r="H60" s="21">
        <v>2895</v>
      </c>
      <c r="I60" s="21">
        <v>2772</v>
      </c>
      <c r="J60" s="21">
        <v>1815</v>
      </c>
      <c r="K60" s="21"/>
      <c r="L60" s="9"/>
      <c r="M60" s="38"/>
    </row>
    <row r="61" spans="1:13" ht="19.5" thickBot="1" x14ac:dyDescent="0.35">
      <c r="A61" s="37" t="s">
        <v>29</v>
      </c>
      <c r="B61" s="27">
        <f>AVERAGE(C61:K61)</f>
        <v>930.85714285714289</v>
      </c>
      <c r="C61" s="21">
        <v>499</v>
      </c>
      <c r="D61" s="21">
        <v>761</v>
      </c>
      <c r="E61" s="21">
        <v>614</v>
      </c>
      <c r="F61" s="21">
        <v>1361</v>
      </c>
      <c r="G61" s="21">
        <v>777</v>
      </c>
      <c r="H61" s="21">
        <v>1678</v>
      </c>
      <c r="I61" s="21"/>
      <c r="J61" s="21">
        <v>826</v>
      </c>
      <c r="K61" s="21"/>
      <c r="L61" s="9"/>
      <c r="M61" s="38"/>
    </row>
    <row r="62" spans="1:13" ht="19.5" thickBot="1" x14ac:dyDescent="0.35">
      <c r="A62" s="37" t="s">
        <v>32</v>
      </c>
      <c r="B62" s="27">
        <f>AVERAGE(C62:K62)</f>
        <v>4001.6666666666665</v>
      </c>
      <c r="C62" s="21">
        <v>2790</v>
      </c>
      <c r="D62" s="21">
        <v>3716</v>
      </c>
      <c r="E62" s="21">
        <v>5499</v>
      </c>
      <c r="F62" s="21"/>
      <c r="G62" s="21"/>
      <c r="H62" s="21"/>
      <c r="I62" s="21"/>
      <c r="J62" s="21"/>
      <c r="K62" s="21"/>
      <c r="L62" s="9"/>
      <c r="M62" s="38"/>
    </row>
    <row r="63" spans="1:13" ht="19.5" thickBot="1" x14ac:dyDescent="0.35">
      <c r="A63" s="37" t="s">
        <v>30</v>
      </c>
      <c r="B63" s="27">
        <f>AVERAGE(C63:K63)</f>
        <v>1208.3333333333333</v>
      </c>
      <c r="C63" s="21">
        <v>3000</v>
      </c>
      <c r="D63" s="21"/>
      <c r="E63" s="21"/>
      <c r="F63" s="21"/>
      <c r="G63" s="21">
        <v>250</v>
      </c>
      <c r="H63" s="21">
        <v>1000</v>
      </c>
      <c r="I63" s="21">
        <v>1000</v>
      </c>
      <c r="J63" s="21">
        <v>1000</v>
      </c>
      <c r="K63" s="21">
        <v>1000</v>
      </c>
      <c r="L63" s="9"/>
      <c r="M63" s="38"/>
    </row>
    <row r="64" spans="1:13" ht="19.5" thickBot="1" x14ac:dyDescent="0.35">
      <c r="A64" s="4" t="s">
        <v>74</v>
      </c>
      <c r="B64" s="27"/>
      <c r="C64" s="21"/>
      <c r="D64" s="21"/>
      <c r="E64" s="21"/>
      <c r="F64" s="21"/>
      <c r="G64" s="21"/>
      <c r="H64" s="21"/>
      <c r="I64" s="21"/>
      <c r="J64" s="21"/>
      <c r="K64" s="21"/>
      <c r="L64" s="9">
        <v>29542.38</v>
      </c>
      <c r="M64" s="38"/>
    </row>
    <row r="65" spans="1:13" ht="19.5" thickBot="1" x14ac:dyDescent="0.35">
      <c r="A65" s="4" t="s">
        <v>75</v>
      </c>
      <c r="B65" s="27"/>
      <c r="C65" s="21"/>
      <c r="D65" s="21"/>
      <c r="E65" s="21"/>
      <c r="F65" s="21"/>
      <c r="G65" s="21"/>
      <c r="H65" s="21"/>
      <c r="I65" s="21"/>
      <c r="J65" s="21"/>
      <c r="K65" s="21"/>
      <c r="L65" s="9">
        <v>15466.7</v>
      </c>
      <c r="M65" s="38"/>
    </row>
    <row r="66" spans="1:13" ht="19.5" thickBot="1" x14ac:dyDescent="0.35">
      <c r="A66" s="4" t="s">
        <v>51</v>
      </c>
      <c r="B66" s="6"/>
      <c r="C66" s="21"/>
      <c r="D66" s="21"/>
      <c r="E66" s="21"/>
      <c r="F66" s="21"/>
      <c r="G66" s="21"/>
      <c r="H66" s="21"/>
      <c r="I66" s="21"/>
      <c r="J66" s="21"/>
      <c r="K66" s="21">
        <v>6854</v>
      </c>
      <c r="L66" s="9"/>
      <c r="M66" s="38"/>
    </row>
    <row r="67" spans="1:13" ht="19.5" thickBot="1" x14ac:dyDescent="0.35">
      <c r="A67" s="19" t="s">
        <v>46</v>
      </c>
      <c r="B67" s="6"/>
      <c r="C67" s="24"/>
      <c r="D67" s="24"/>
      <c r="E67" s="24"/>
      <c r="F67" s="24"/>
      <c r="G67" s="24"/>
      <c r="H67" s="24">
        <v>17830</v>
      </c>
      <c r="I67" s="24"/>
      <c r="J67" s="24">
        <v>38350</v>
      </c>
      <c r="K67" s="21"/>
      <c r="L67" s="35">
        <v>20340</v>
      </c>
      <c r="M67" s="38"/>
    </row>
    <row r="68" spans="1:13" x14ac:dyDescent="0.3">
      <c r="A68" s="5" t="s">
        <v>64</v>
      </c>
      <c r="B68" s="27">
        <f>AVERAGE(C68:K68)</f>
        <v>232125.66666666666</v>
      </c>
      <c r="C68" s="25">
        <f t="shared" ref="C68:G68" si="2">SUM(C9:C66)</f>
        <v>171150</v>
      </c>
      <c r="D68" s="25">
        <f>SUM(D9:D66)</f>
        <v>203613</v>
      </c>
      <c r="E68" s="25">
        <f t="shared" si="2"/>
        <v>200910</v>
      </c>
      <c r="F68" s="25">
        <f t="shared" si="2"/>
        <v>319040</v>
      </c>
      <c r="G68" s="25">
        <f t="shared" si="2"/>
        <v>184947</v>
      </c>
      <c r="H68" s="25">
        <v>252213</v>
      </c>
      <c r="I68" s="25">
        <v>204541</v>
      </c>
      <c r="J68" s="23">
        <v>254734</v>
      </c>
      <c r="K68" s="21">
        <f>SUM(K11:K66)</f>
        <v>297983</v>
      </c>
      <c r="L68" s="9">
        <f>SUM(L11:L65)</f>
        <v>373027.42000000004</v>
      </c>
      <c r="M68" s="38"/>
    </row>
    <row r="69" spans="1:13" ht="19.5" thickBot="1" x14ac:dyDescent="0.35">
      <c r="A69" s="4" t="s">
        <v>66</v>
      </c>
      <c r="B69" s="6" t="s">
        <v>65</v>
      </c>
      <c r="C69" s="9">
        <v>25650</v>
      </c>
      <c r="D69" s="9">
        <v>-12267</v>
      </c>
      <c r="E69" s="9">
        <v>-3301</v>
      </c>
      <c r="F69" s="9">
        <v>-47838</v>
      </c>
      <c r="G69" s="9">
        <v>58062</v>
      </c>
      <c r="H69" s="9">
        <v>10160</v>
      </c>
      <c r="I69" s="9">
        <v>87005</v>
      </c>
      <c r="J69" s="9">
        <v>47766</v>
      </c>
      <c r="K69" s="21">
        <v>19220</v>
      </c>
      <c r="L69" s="9">
        <v>44011.58</v>
      </c>
      <c r="M69" s="38"/>
    </row>
    <row r="73" spans="1:13" ht="22.5" customHeight="1" x14ac:dyDescent="0.3"/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Lisa O'Brien</cp:lastModifiedBy>
  <dcterms:created xsi:type="dcterms:W3CDTF">2017-09-21T13:57:15Z</dcterms:created>
  <dcterms:modified xsi:type="dcterms:W3CDTF">2020-07-27T13:51:47Z</dcterms:modified>
</cp:coreProperties>
</file>